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OBISTAV\BOBISTAV 2024\(1) CENOVÉ NABÍDKY\DIVIZE 1\24118 Břidličná\Podklady k odeslání\FVE\Rozpočty FVE\"/>
    </mc:Choice>
  </mc:AlternateContent>
  <xr:revisionPtr revIDLastSave="0" documentId="13_ncr:1_{960ED74C-F145-4E41-B323-597E6D47BE31}" xr6:coauthVersionLast="47" xr6:coauthVersionMax="47" xr10:uidLastSave="{00000000-0000-0000-0000-000000000000}"/>
  <bookViews>
    <workbookView xWindow="5955" yWindow="4185" windowWidth="21600" windowHeight="1129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G9" i="12"/>
  <c r="I9" i="12"/>
  <c r="K9" i="12"/>
  <c r="K8" i="12" s="1"/>
  <c r="M9" i="12"/>
  <c r="O9" i="12"/>
  <c r="Q9" i="12"/>
  <c r="V9" i="12"/>
  <c r="V8" i="12" s="1"/>
  <c r="G10" i="12"/>
  <c r="M10" i="12" s="1"/>
  <c r="I10" i="12"/>
  <c r="K10" i="12"/>
  <c r="O10" i="12"/>
  <c r="Q10" i="12"/>
  <c r="V10" i="12"/>
  <c r="G11" i="12"/>
  <c r="I11" i="12"/>
  <c r="I8" i="12" s="1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AE21" i="12"/>
  <c r="F40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12" i="12" l="1"/>
  <c r="I53" i="1" s="1"/>
  <c r="O8" i="12"/>
  <c r="F39" i="1"/>
  <c r="F41" i="1"/>
  <c r="AF21" i="12"/>
  <c r="O12" i="12"/>
  <c r="K12" i="12"/>
  <c r="I52" i="1"/>
  <c r="I12" i="12"/>
  <c r="V12" i="12"/>
  <c r="Q12" i="12"/>
  <c r="M12" i="12"/>
  <c r="Q8" i="12"/>
  <c r="M8" i="12"/>
  <c r="G21" i="12" l="1"/>
  <c r="I54" i="1"/>
  <c r="I16" i="1"/>
  <c r="I21" i="1" s="1"/>
  <c r="F42" i="1"/>
  <c r="G40" i="1"/>
  <c r="H40" i="1" s="1"/>
  <c r="I40" i="1" s="1"/>
  <c r="G41" i="1"/>
  <c r="H41" i="1" s="1"/>
  <c r="I41" i="1" s="1"/>
  <c r="G39" i="1"/>
  <c r="G42" i="1" s="1"/>
  <c r="G25" i="1" s="1"/>
  <c r="A25" i="1" s="1"/>
  <c r="A26" i="1" l="1"/>
  <c r="G26" i="1"/>
  <c r="G28" i="1"/>
  <c r="G23" i="1"/>
  <c r="A23" i="1" s="1"/>
  <c r="A24" i="1" s="1"/>
  <c r="H39" i="1"/>
  <c r="J53" i="1"/>
  <c r="J52" i="1"/>
  <c r="J54" i="1" l="1"/>
  <c r="G24" i="1"/>
  <c r="A27" i="1" s="1"/>
  <c r="G29" i="1" s="1"/>
  <c r="G27" i="1" s="1"/>
  <c r="I39" i="1"/>
  <c r="I42" i="1" s="1"/>
  <c r="H42" i="1"/>
  <c r="A29" i="1" l="1"/>
  <c r="J41" i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C577D900-509B-4781-80C1-E31010DEA09C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85382BE-8753-4036-BDCC-3727EA5DAED2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17528C55-ABB6-49AD-A346-D443BB268457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11B90E0F-E19B-4F08-BC5E-2B7F9ACDA893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16DB0D0C-D596-4938-8BE6-B9535C1A6C94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3BB2024F-2D4C-4A87-890E-F1F0A498AE98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AB2CEF8C-C896-4B52-876B-73CDB9F0A85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1813D9-AE0E-490F-B571-A271C27CEC0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<sst xmlns="http://schemas.openxmlformats.org/spreadsheetml/2006/main" count="226" uniqueCount="129">
  <si>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</si>
  <si>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</si>
  <si>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</si>
  <si>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</si>
  <si>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</si>
  <si>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</si>
  <si>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</si>
  <si>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</si>
  <si>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</si>
  <si>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</si>
  <si>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</si>
  <si>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</si>
  <si>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</si>
  <si>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</si>
  <si>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</si>
  <si>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</si>
  <si>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</si>
  <si>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</si>
  <si>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</si>
  <si>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</si>
  <si>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</si>
  <si>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</si>
  <si>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</si>
  <si>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</si>
  <si>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</si>
  <si>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</si>
  <si>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</si>
  <si>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</si>
  <si>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</si>
  <si>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</si>
  <si>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</si>
  <si>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</si>
  <si>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</si>
  <si>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</si>
  <si>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</si>
  <si>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</si>
  <si>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</si>
  <si>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</si>
  <si>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</si>
  <si>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</si>
  <si>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</si>
  <si>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</si>
  <si>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</si>
  <si>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ASŘ</t>
  </si>
  <si>
    <t>Břidličná PD pro VZ</t>
  </si>
  <si>
    <t>24/000</t>
  </si>
  <si>
    <t>Město Břidličná</t>
  </si>
  <si>
    <t>Nábřežní 452</t>
  </si>
  <si>
    <t>Břidličná</t>
  </si>
  <si>
    <t>79351</t>
  </si>
  <si>
    <t>00295906</t>
  </si>
  <si>
    <t>Stavba</t>
  </si>
  <si>
    <t>Celkem za stavbu</t>
  </si>
  <si>
    <t>CZK</t>
  </si>
  <si>
    <t>#POPS</t>
  </si>
  <si>
    <t>Popis stavby: 24/000 - Břidličná PD pro VZ</t>
  </si>
  <si>
    <t>#POPO</t>
  </si>
  <si>
    <t>Popis objektu: 01 - Břidličná PD pro VZ</t>
  </si>
  <si>
    <t>#POPR</t>
  </si>
  <si>
    <t>Rekapitulace dílů</t>
  </si>
  <si>
    <t>Typ dílu</t>
  </si>
  <si>
    <t>DPS Střechy</t>
  </si>
  <si>
    <t>02</t>
  </si>
  <si>
    <t>FVE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</si>
  <si>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</si>
  <si>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</si>
  <si>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</si>
  <si>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</si>
  <si>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</si>
  <si>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</si>
  <si>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</si>
  <si>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</si>
  <si>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</si>
  <si>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</si>
  <si>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</si>
  <si>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</si>
  <si>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</si>
  <si>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</si>
  <si>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</si>
  <si>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</si>
  <si>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</si>
  <si>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</si>
  <si>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</si>
  <si>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</si>
  <si>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</si>
  <si>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</si>
  <si>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</si>
  <si>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</si>
  <si>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</si>
  <si>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</si>
  <si>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</si>
  <si>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</si>
  <si>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</si>
  <si>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</si>
  <si>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Oprava střechy budovy základní umělecké školy v Břidličné - viz samostatný rozpočet</t>
  </si>
  <si>
    <t>soubor</t>
  </si>
  <si>
    <t>Vlastní</t>
  </si>
  <si>
    <t>Indiv</t>
  </si>
  <si>
    <t>Práce</t>
  </si>
  <si>
    <t>Běžná</t>
  </si>
  <si>
    <t>POL1_</t>
  </si>
  <si>
    <t>Rekonstrukce střech ZŠ Břidličná - pavilony C,F - viz samostatný rozpočet</t>
  </si>
  <si>
    <t>03</t>
  </si>
  <si>
    <t>Rekonstrukce střechy Společenského domu Břidličná - viz samostatný rozpočet</t>
  </si>
  <si>
    <t>04</t>
  </si>
  <si>
    <t>Bazén Břidličná - viz samostatný rozpočet</t>
  </si>
  <si>
    <t>05</t>
  </si>
  <si>
    <t>Základní škola Břidličná - viz samostatný rozpočet</t>
  </si>
  <si>
    <t>06</t>
  </si>
  <si>
    <t>Společenský dům Břidličná - viz samostatný rozpočet</t>
  </si>
  <si>
    <t>07</t>
  </si>
  <si>
    <t>Mateřská škola Břidličná - viz samostatný rozpočet</t>
  </si>
  <si>
    <t>08</t>
  </si>
  <si>
    <t>Požární zbrojnice Břidličná - viz samostatný rozpočet</t>
  </si>
  <si>
    <t>09</t>
  </si>
  <si>
    <t>ZUŠ Břidličná - viz samostatný rozpočet</t>
  </si>
  <si>
    <t>10</t>
  </si>
  <si>
    <t>Městský Úřad Břidličná - viz samostatný rozpočet</t>
  </si>
  <si>
    <t>SUM</t>
  </si>
  <si>
    <t>Poznámky uchazeče k zadání</t>
  </si>
  <si>
    <t>POPUZIV</t>
  </si>
  <si>
    <t>END</t>
  </si>
  <si>
    <t>SOUHRNNÝ ROZPOČET</t>
  </si>
  <si>
    <t>Benekov ESCO s.r.o.</t>
  </si>
  <si>
    <t>Masarykova 311</t>
  </si>
  <si>
    <t>793 12</t>
  </si>
  <si>
    <t>Horní Benešov</t>
  </si>
  <si>
    <t>09173986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</si>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</sst>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D21" sqref="D21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7" t="s">
        <v>40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7" zoomScaleNormal="100" zoomScaleSheetLayoutView="75" workbookViewId="0">
      <selection activeCell="M12" sqref="M11:M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3" t="s">
        <v>122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8" t="s">
        <v>23</v>
      </c>
      <c r="C2" s="79"/>
      <c r="D2" s="80" t="s">
        <v>45</v>
      </c>
      <c r="E2" s="229" t="s">
        <v>44</v>
      </c>
      <c r="F2" s="230"/>
      <c r="G2" s="230"/>
      <c r="H2" s="230"/>
      <c r="I2" s="230"/>
      <c r="J2" s="231"/>
      <c r="O2" s="1"/>
    </row>
    <row r="3" spans="1:15" ht="6.75" customHeight="1" x14ac:dyDescent="0.2">
      <c r="A3" s="2"/>
      <c r="B3" s="81"/>
      <c r="C3" s="79"/>
      <c r="D3" s="82"/>
      <c r="E3" s="232"/>
      <c r="F3" s="233"/>
      <c r="G3" s="233"/>
      <c r="H3" s="233"/>
      <c r="I3" s="233"/>
      <c r="J3" s="234"/>
    </row>
    <row r="4" spans="1:15" ht="23.25" customHeight="1" x14ac:dyDescent="0.2">
      <c r="A4" s="76">
        <v>4731</v>
      </c>
      <c r="B4" s="83"/>
      <c r="C4" s="84"/>
      <c r="D4" s="85"/>
      <c r="E4" s="212"/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22</v>
      </c>
      <c r="D5" s="217" t="s">
        <v>46</v>
      </c>
      <c r="E5" s="218"/>
      <c r="F5" s="218"/>
      <c r="G5" s="218"/>
      <c r="H5" s="18" t="s">
        <v>41</v>
      </c>
      <c r="I5" s="86" t="s">
        <v>50</v>
      </c>
      <c r="J5" s="8"/>
    </row>
    <row r="6" spans="1:15" ht="15.75" customHeight="1" x14ac:dyDescent="0.2">
      <c r="A6" s="2"/>
      <c r="B6" s="28"/>
      <c r="C6" s="55"/>
      <c r="D6" s="219" t="s">
        <v>47</v>
      </c>
      <c r="E6" s="220"/>
      <c r="F6" s="220"/>
      <c r="G6" s="220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77" t="s">
        <v>49</v>
      </c>
      <c r="E7" s="221" t="s">
        <v>48</v>
      </c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6" t="s">
        <v>123</v>
      </c>
      <c r="E11" s="236"/>
      <c r="F11" s="236"/>
      <c r="G11" s="236"/>
      <c r="H11" s="18" t="s">
        <v>41</v>
      </c>
      <c r="I11" s="87" t="s">
        <v>127</v>
      </c>
      <c r="J11" s="8"/>
    </row>
    <row r="12" spans="1:15" ht="15.75" customHeight="1" x14ac:dyDescent="0.2">
      <c r="A12" s="2"/>
      <c r="B12" s="28"/>
      <c r="C12" s="55"/>
      <c r="D12" s="211" t="s">
        <v>124</v>
      </c>
      <c r="E12" s="211"/>
      <c r="F12" s="211"/>
      <c r="G12" s="211"/>
      <c r="H12" s="18" t="s">
        <v>35</v>
      </c>
      <c r="I12" s="89" t="s">
        <v>128</v>
      </c>
      <c r="J12" s="8"/>
    </row>
    <row r="13" spans="1:15" ht="15.75" customHeight="1" x14ac:dyDescent="0.2">
      <c r="A13" s="2"/>
      <c r="B13" s="29"/>
      <c r="C13" s="56"/>
      <c r="D13" s="88" t="s">
        <v>125</v>
      </c>
      <c r="E13" s="215" t="s">
        <v>126</v>
      </c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35"/>
      <c r="F15" s="235"/>
      <c r="G15" s="237"/>
      <c r="H15" s="237"/>
      <c r="I15" s="237" t="s">
        <v>30</v>
      </c>
      <c r="J15" s="238"/>
    </row>
    <row r="16" spans="1:15" ht="23.25" customHeight="1" x14ac:dyDescent="0.2">
      <c r="A16" s="142" t="s">
        <v>25</v>
      </c>
      <c r="B16" s="38" t="s">
        <v>25</v>
      </c>
      <c r="C16" s="62"/>
      <c r="D16" s="63"/>
      <c r="E16" s="200"/>
      <c r="F16" s="201"/>
      <c r="G16" s="200"/>
      <c r="H16" s="201"/>
      <c r="I16" s="200">
        <f>SUMIF(F52:F53,A16,I52:I53)+SUMIF(F52:F53,"PSU",I52:I53)</f>
        <v>32991620.369999997</v>
      </c>
      <c r="J16" s="202"/>
    </row>
    <row r="17" spans="1:10" ht="23.25" customHeight="1" x14ac:dyDescent="0.2">
      <c r="A17" s="142" t="s">
        <v>26</v>
      </c>
      <c r="B17" s="38" t="s">
        <v>26</v>
      </c>
      <c r="C17" s="62"/>
      <c r="D17" s="63"/>
      <c r="E17" s="200"/>
      <c r="F17" s="201"/>
      <c r="G17" s="200"/>
      <c r="H17" s="201"/>
      <c r="I17" s="200">
        <f>SUMIF(F52:F53,A17,I52:I53)</f>
        <v>0</v>
      </c>
      <c r="J17" s="202"/>
    </row>
    <row r="18" spans="1:10" ht="23.25" customHeight="1" x14ac:dyDescent="0.2">
      <c r="A18" s="142" t="s">
        <v>27</v>
      </c>
      <c r="B18" s="38" t="s">
        <v>27</v>
      </c>
      <c r="C18" s="62"/>
      <c r="D18" s="63"/>
      <c r="E18" s="200"/>
      <c r="F18" s="201"/>
      <c r="G18" s="200"/>
      <c r="H18" s="201"/>
      <c r="I18" s="200">
        <f>SUMIF(F52:F53,A18,I52:I53)</f>
        <v>0</v>
      </c>
      <c r="J18" s="202"/>
    </row>
    <row r="19" spans="1:10" ht="23.25" customHeight="1" x14ac:dyDescent="0.2">
      <c r="A19" s="142" t="s">
        <v>64</v>
      </c>
      <c r="B19" s="38" t="s">
        <v>28</v>
      </c>
      <c r="C19" s="62"/>
      <c r="D19" s="63"/>
      <c r="E19" s="200"/>
      <c r="F19" s="201"/>
      <c r="G19" s="200"/>
      <c r="H19" s="201"/>
      <c r="I19" s="200">
        <f>SUMIF(F52:F53,A19,I52:I53)</f>
        <v>0</v>
      </c>
      <c r="J19" s="202"/>
    </row>
    <row r="20" spans="1:10" ht="23.25" customHeight="1" x14ac:dyDescent="0.2">
      <c r="A20" s="142" t="s">
        <v>65</v>
      </c>
      <c r="B20" s="38" t="s">
        <v>29</v>
      </c>
      <c r="C20" s="62"/>
      <c r="D20" s="63"/>
      <c r="E20" s="200"/>
      <c r="F20" s="201"/>
      <c r="G20" s="200"/>
      <c r="H20" s="201"/>
      <c r="I20" s="200">
        <f>SUMIF(F52:F53,A20,I52:I53)</f>
        <v>0</v>
      </c>
      <c r="J20" s="202"/>
    </row>
    <row r="21" spans="1:10" ht="23.25" customHeight="1" x14ac:dyDescent="0.2">
      <c r="A21" s="2"/>
      <c r="B21" s="48" t="s">
        <v>30</v>
      </c>
      <c r="C21" s="64"/>
      <c r="D21" s="65"/>
      <c r="E21" s="203"/>
      <c r="F21" s="239"/>
      <c r="G21" s="203"/>
      <c r="H21" s="239"/>
      <c r="I21" s="203">
        <f>SUM(I16:J20)</f>
        <v>32991620.369999997</v>
      </c>
      <c r="J21" s="204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6">
        <f>A23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6928240.2776999995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32991620.369999997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27.769999951124191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A25</f>
        <v>6928240.2776999995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39919860.647699997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24</v>
      </c>
      <c r="C28" s="116"/>
      <c r="D28" s="116"/>
      <c r="E28" s="117"/>
      <c r="F28" s="118"/>
      <c r="G28" s="206">
        <f>ZakladDPHSniVypocet+ZakladDPHZaklVypocet</f>
        <v>32991620.369999997</v>
      </c>
      <c r="H28" s="206"/>
      <c r="I28" s="206"/>
      <c r="J28" s="119" t="str">
        <f t="shared" si="0"/>
        <v>CZK</v>
      </c>
    </row>
    <row r="29" spans="1:10" ht="27.75" customHeight="1" thickBot="1" x14ac:dyDescent="0.25">
      <c r="A29" s="2">
        <f>(A27-INT(A27))*100</f>
        <v>64.76999968290329</v>
      </c>
      <c r="B29" s="115" t="s">
        <v>36</v>
      </c>
      <c r="C29" s="120"/>
      <c r="D29" s="120"/>
      <c r="E29" s="120"/>
      <c r="F29" s="121"/>
      <c r="G29" s="205">
        <f>A27</f>
        <v>39919860.647699997</v>
      </c>
      <c r="H29" s="205"/>
      <c r="I29" s="205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38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51</v>
      </c>
      <c r="C39" s="190"/>
      <c r="D39" s="190"/>
      <c r="E39" s="190"/>
      <c r="F39" s="102">
        <f>'01 01 Pol'!AE21</f>
        <v>0</v>
      </c>
      <c r="G39" s="103">
        <f>'01 01 Pol'!AF21</f>
        <v>32991620.369999997</v>
      </c>
      <c r="H39" s="104">
        <f>(F39*SazbaDPH1/100)+(G39*SazbaDPH2/100)</f>
        <v>6928240.2776999995</v>
      </c>
      <c r="I39" s="104">
        <f>F39+G39+H39</f>
        <v>39919860.647699997</v>
      </c>
      <c r="J39" s="105">
        <f>IF(CenaCelkemVypocet=0,"",I39/CenaCelkemVypocet*100)</f>
        <v>100</v>
      </c>
    </row>
    <row r="40" spans="1:10" ht="25.5" hidden="1" customHeight="1" x14ac:dyDescent="0.2">
      <c r="A40" s="91">
        <v>2</v>
      </c>
      <c r="B40" s="106" t="s">
        <v>42</v>
      </c>
      <c r="C40" s="191" t="s">
        <v>44</v>
      </c>
      <c r="D40" s="191"/>
      <c r="E40" s="191"/>
      <c r="F40" s="107">
        <f>'01 01 Pol'!AE21</f>
        <v>0</v>
      </c>
      <c r="G40" s="108">
        <f>'01 01 Pol'!AF21</f>
        <v>32991620.369999997</v>
      </c>
      <c r="H40" s="108">
        <f>(F40*SazbaDPH1/100)+(G40*SazbaDPH2/100)</f>
        <v>6928240.2776999995</v>
      </c>
      <c r="I40" s="108">
        <f>F40+G40+H40</f>
        <v>39919860.647699997</v>
      </c>
      <c r="J40" s="109">
        <f>IF(CenaCelkemVypocet=0,"",I40/CenaCelkemVypocet*100)</f>
        <v>100</v>
      </c>
    </row>
    <row r="41" spans="1:10" ht="25.5" hidden="1" customHeight="1" x14ac:dyDescent="0.2">
      <c r="A41" s="91">
        <v>3</v>
      </c>
      <c r="B41" s="110" t="s">
        <v>42</v>
      </c>
      <c r="C41" s="190" t="s">
        <v>43</v>
      </c>
      <c r="D41" s="190"/>
      <c r="E41" s="190"/>
      <c r="F41" s="111">
        <f>'01 01 Pol'!AE21</f>
        <v>0</v>
      </c>
      <c r="G41" s="104">
        <f>'01 01 Pol'!AF21</f>
        <v>32991620.369999997</v>
      </c>
      <c r="H41" s="104">
        <f>(F41*SazbaDPH1/100)+(G41*SazbaDPH2/100)</f>
        <v>6928240.2776999995</v>
      </c>
      <c r="I41" s="104">
        <f>F41+G41+H41</f>
        <v>39919860.647699997</v>
      </c>
      <c r="J41" s="105">
        <f>IF(CenaCelkemVypocet=0,"",I41/CenaCelkemVypocet*100)</f>
        <v>100</v>
      </c>
    </row>
    <row r="42" spans="1:10" ht="25.5" hidden="1" customHeight="1" x14ac:dyDescent="0.2">
      <c r="A42" s="91"/>
      <c r="B42" s="192" t="s">
        <v>52</v>
      </c>
      <c r="C42" s="193"/>
      <c r="D42" s="193"/>
      <c r="E42" s="194"/>
      <c r="F42" s="112">
        <f>SUMIF(A39:A41,"=1",F39:F41)</f>
        <v>0</v>
      </c>
      <c r="G42" s="113">
        <f>SUMIF(A39:A41,"=1",G39:G41)</f>
        <v>32991620.369999997</v>
      </c>
      <c r="H42" s="113">
        <f>SUMIF(A39:A41,"=1",H39:H41)</f>
        <v>6928240.2776999995</v>
      </c>
      <c r="I42" s="113">
        <f>SUMIF(A39:A41,"=1",I39:I41)</f>
        <v>39919860.647699997</v>
      </c>
      <c r="J42" s="114">
        <f>SUMIF(A39:A41,"=1",J39:J41)</f>
        <v>100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</row>
    <row r="49" spans="1:10" ht="15.75" x14ac:dyDescent="0.25">
      <c r="B49" s="123" t="s">
        <v>59</v>
      </c>
    </row>
    <row r="51" spans="1:10" ht="25.5" customHeight="1" x14ac:dyDescent="0.2">
      <c r="A51" s="125"/>
      <c r="B51" s="128" t="s">
        <v>17</v>
      </c>
      <c r="C51" s="128" t="s">
        <v>5</v>
      </c>
      <c r="D51" s="129"/>
      <c r="E51" s="129"/>
      <c r="F51" s="130" t="s">
        <v>60</v>
      </c>
      <c r="G51" s="130"/>
      <c r="H51" s="130"/>
      <c r="I51" s="130" t="s">
        <v>30</v>
      </c>
      <c r="J51" s="130" t="s">
        <v>0</v>
      </c>
    </row>
    <row r="52" spans="1:10" ht="36.75" customHeight="1" x14ac:dyDescent="0.2">
      <c r="A52" s="126"/>
      <c r="B52" s="131" t="s">
        <v>42</v>
      </c>
      <c r="C52" s="188" t="s">
        <v>61</v>
      </c>
      <c r="D52" s="189"/>
      <c r="E52" s="189"/>
      <c r="F52" s="138" t="s">
        <v>25</v>
      </c>
      <c r="G52" s="139"/>
      <c r="H52" s="139"/>
      <c r="I52" s="139">
        <f>'01 01 Pol'!G8</f>
        <v>24439234.379999999</v>
      </c>
      <c r="J52" s="135">
        <f>IF(I54=0,"",I52/I54*100)</f>
        <v>74.077096262368286</v>
      </c>
    </row>
    <row r="53" spans="1:10" ht="36.75" customHeight="1" x14ac:dyDescent="0.2">
      <c r="A53" s="126"/>
      <c r="B53" s="131" t="s">
        <v>62</v>
      </c>
      <c r="C53" s="188" t="s">
        <v>63</v>
      </c>
      <c r="D53" s="189"/>
      <c r="E53" s="189"/>
      <c r="F53" s="138" t="s">
        <v>25</v>
      </c>
      <c r="G53" s="139"/>
      <c r="H53" s="139"/>
      <c r="I53" s="139">
        <f>'01 01 Pol'!G12</f>
        <v>8552385.9900000002</v>
      </c>
      <c r="J53" s="135">
        <f>IF(I54=0,"",I53/I54*100)</f>
        <v>25.922903737631732</v>
      </c>
    </row>
    <row r="54" spans="1:10" ht="25.5" customHeight="1" x14ac:dyDescent="0.2">
      <c r="A54" s="127"/>
      <c r="B54" s="132" t="s">
        <v>1</v>
      </c>
      <c r="C54" s="133"/>
      <c r="D54" s="134"/>
      <c r="E54" s="134"/>
      <c r="F54" s="140"/>
      <c r="G54" s="141"/>
      <c r="H54" s="141"/>
      <c r="I54" s="141">
        <f>SUM(I52:I53)</f>
        <v>32991620.369999997</v>
      </c>
      <c r="J54" s="136">
        <f>SUM(J52:J53)</f>
        <v>100.00000000000001</v>
      </c>
    </row>
    <row r="55" spans="1:10" x14ac:dyDescent="0.2">
      <c r="F55" s="90"/>
      <c r="G55" s="90"/>
      <c r="H55" s="90"/>
      <c r="I55" s="90"/>
      <c r="J55" s="137"/>
    </row>
    <row r="56" spans="1:10" x14ac:dyDescent="0.2">
      <c r="F56" s="90"/>
      <c r="G56" s="90"/>
      <c r="H56" s="90"/>
      <c r="I56" s="90"/>
      <c r="J56" s="137"/>
    </row>
    <row r="57" spans="1:10" x14ac:dyDescent="0.2">
      <c r="F57" s="90"/>
      <c r="G57" s="90"/>
      <c r="H57" s="90"/>
      <c r="I57" s="90"/>
      <c r="J57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1DFA-C293-487C-B5C5-66B4CA03E2F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G11" sqref="G11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G1" t="s">
        <v>66</v>
      </c>
    </row>
    <row r="2" spans="1:60" ht="24.95" customHeight="1" x14ac:dyDescent="0.2">
      <c r="A2" s="50" t="s">
        <v>7</v>
      </c>
      <c r="B2" s="49" t="s">
        <v>45</v>
      </c>
      <c r="C2" s="257" t="s">
        <v>44</v>
      </c>
      <c r="D2" s="258"/>
      <c r="E2" s="258"/>
      <c r="F2" s="258"/>
      <c r="G2" s="259"/>
      <c r="AG2" t="s">
        <v>67</v>
      </c>
    </row>
    <row r="3" spans="1:60" ht="24.95" customHeight="1" x14ac:dyDescent="0.2">
      <c r="A3" s="50" t="s">
        <v>8</v>
      </c>
      <c r="B3" s="49" t="s">
        <v>42</v>
      </c>
      <c r="C3" s="257" t="s">
        <v>44</v>
      </c>
      <c r="D3" s="258"/>
      <c r="E3" s="258"/>
      <c r="F3" s="258"/>
      <c r="G3" s="259"/>
      <c r="AC3" s="124" t="s">
        <v>67</v>
      </c>
      <c r="AG3" t="s">
        <v>68</v>
      </c>
    </row>
    <row r="4" spans="1:60" ht="24.95" customHeight="1" x14ac:dyDescent="0.2">
      <c r="A4" s="143" t="s">
        <v>9</v>
      </c>
      <c r="B4" s="144" t="s">
        <v>42</v>
      </c>
      <c r="C4" s="260"/>
      <c r="D4" s="261"/>
      <c r="E4" s="261"/>
      <c r="F4" s="261"/>
      <c r="G4" s="262"/>
      <c r="AG4" t="s">
        <v>69</v>
      </c>
    </row>
    <row r="5" spans="1:60" x14ac:dyDescent="0.2">
      <c r="D5" s="10"/>
    </row>
    <row r="6" spans="1:60" ht="38.25" x14ac:dyDescent="0.2">
      <c r="A6" s="146" t="s">
        <v>70</v>
      </c>
      <c r="B6" s="148" t="s">
        <v>71</v>
      </c>
      <c r="C6" s="148" t="s">
        <v>72</v>
      </c>
      <c r="D6" s="147" t="s">
        <v>73</v>
      </c>
      <c r="E6" s="146" t="s">
        <v>74</v>
      </c>
      <c r="F6" s="145" t="s">
        <v>75</v>
      </c>
      <c r="G6" s="146" t="s">
        <v>30</v>
      </c>
      <c r="H6" s="149" t="s">
        <v>31</v>
      </c>
      <c r="I6" s="149" t="s">
        <v>76</v>
      </c>
      <c r="J6" s="149" t="s">
        <v>32</v>
      </c>
      <c r="K6" s="149" t="s">
        <v>77</v>
      </c>
      <c r="L6" s="149" t="s">
        <v>78</v>
      </c>
      <c r="M6" s="149" t="s">
        <v>79</v>
      </c>
      <c r="N6" s="149" t="s">
        <v>80</v>
      </c>
      <c r="O6" s="149" t="s">
        <v>81</v>
      </c>
      <c r="P6" s="149" t="s">
        <v>82</v>
      </c>
      <c r="Q6" s="149" t="s">
        <v>83</v>
      </c>
      <c r="R6" s="149" t="s">
        <v>84</v>
      </c>
      <c r="S6" s="149" t="s">
        <v>85</v>
      </c>
      <c r="T6" s="149" t="s">
        <v>86</v>
      </c>
      <c r="U6" s="149" t="s">
        <v>87</v>
      </c>
      <c r="V6" s="149" t="s">
        <v>88</v>
      </c>
      <c r="W6" s="149" t="s">
        <v>89</v>
      </c>
      <c r="X6" s="149" t="s">
        <v>90</v>
      </c>
      <c r="Y6" s="149" t="s">
        <v>91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92</v>
      </c>
      <c r="B8" s="163" t="s">
        <v>42</v>
      </c>
      <c r="C8" s="181" t="s">
        <v>61</v>
      </c>
      <c r="D8" s="164"/>
      <c r="E8" s="165"/>
      <c r="F8" s="166"/>
      <c r="G8" s="167">
        <f>SUMIF(AG9:AG11,"&lt;&gt;NOR",G9:G11)</f>
        <v>24439234.379999999</v>
      </c>
      <c r="H8" s="161"/>
      <c r="I8" s="161">
        <f>SUM(I9:I11)</f>
        <v>0</v>
      </c>
      <c r="J8" s="161"/>
      <c r="K8" s="161">
        <f>SUM(K9:K11)</f>
        <v>0</v>
      </c>
      <c r="L8" s="161"/>
      <c r="M8" s="161">
        <f>SUM(M9:M11)</f>
        <v>29571473.599799998</v>
      </c>
      <c r="N8" s="160"/>
      <c r="O8" s="160">
        <f>SUM(O9:O11)</f>
        <v>0</v>
      </c>
      <c r="P8" s="160"/>
      <c r="Q8" s="160">
        <f>SUM(Q9:Q11)</f>
        <v>0</v>
      </c>
      <c r="R8" s="161"/>
      <c r="S8" s="161"/>
      <c r="T8" s="161"/>
      <c r="U8" s="161"/>
      <c r="V8" s="161">
        <f>SUM(V9:V11)</f>
        <v>0</v>
      </c>
      <c r="W8" s="161"/>
      <c r="X8" s="161"/>
      <c r="Y8" s="161"/>
      <c r="AG8" t="s">
        <v>93</v>
      </c>
    </row>
    <row r="9" spans="1:60" ht="22.5" outlineLevel="1" x14ac:dyDescent="0.2">
      <c r="A9" s="175">
        <v>1</v>
      </c>
      <c r="B9" s="176" t="s">
        <v>42</v>
      </c>
      <c r="C9" s="182" t="s">
        <v>94</v>
      </c>
      <c r="D9" s="177" t="s">
        <v>95</v>
      </c>
      <c r="E9" s="178">
        <v>1</v>
      </c>
      <c r="F9" s="179">
        <v>1419953.66</v>
      </c>
      <c r="G9" s="180">
        <f>ROUND(E9*F9,2)</f>
        <v>1419953.66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1718143.9285999998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96</v>
      </c>
      <c r="T9" s="158" t="s">
        <v>97</v>
      </c>
      <c r="U9" s="158">
        <v>0</v>
      </c>
      <c r="V9" s="158">
        <f>ROUND(E9*U9,2)</f>
        <v>0</v>
      </c>
      <c r="W9" s="158"/>
      <c r="X9" s="158" t="s">
        <v>98</v>
      </c>
      <c r="Y9" s="158" t="s">
        <v>99</v>
      </c>
      <c r="Z9" s="150"/>
      <c r="AA9" s="150"/>
      <c r="AB9" s="150"/>
      <c r="AC9" s="150"/>
      <c r="AD9" s="150"/>
      <c r="AE9" s="150"/>
      <c r="AF9" s="150"/>
      <c r="AG9" s="150" t="s">
        <v>100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75">
        <v>2</v>
      </c>
      <c r="B10" s="176" t="s">
        <v>62</v>
      </c>
      <c r="C10" s="182" t="s">
        <v>101</v>
      </c>
      <c r="D10" s="177" t="s">
        <v>95</v>
      </c>
      <c r="E10" s="178">
        <v>1</v>
      </c>
      <c r="F10" s="179">
        <v>6996297.7000000002</v>
      </c>
      <c r="G10" s="180">
        <f>ROUND(E10*F10,2)</f>
        <v>6996297.7000000002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8465520.2170000002</v>
      </c>
      <c r="N10" s="157">
        <v>0</v>
      </c>
      <c r="O10" s="157">
        <f>ROUND(E10*N10,2)</f>
        <v>0</v>
      </c>
      <c r="P10" s="157">
        <v>0</v>
      </c>
      <c r="Q10" s="157">
        <f>ROUND(E10*P10,2)</f>
        <v>0</v>
      </c>
      <c r="R10" s="158"/>
      <c r="S10" s="158" t="s">
        <v>96</v>
      </c>
      <c r="T10" s="158" t="s">
        <v>97</v>
      </c>
      <c r="U10" s="158">
        <v>0</v>
      </c>
      <c r="V10" s="158">
        <f>ROUND(E10*U10,2)</f>
        <v>0</v>
      </c>
      <c r="W10" s="158"/>
      <c r="X10" s="158" t="s">
        <v>98</v>
      </c>
      <c r="Y10" s="158" t="s">
        <v>99</v>
      </c>
      <c r="Z10" s="150"/>
      <c r="AA10" s="150"/>
      <c r="AB10" s="150"/>
      <c r="AC10" s="150"/>
      <c r="AD10" s="150"/>
      <c r="AE10" s="150"/>
      <c r="AF10" s="150"/>
      <c r="AG10" s="150" t="s">
        <v>100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75">
        <v>3</v>
      </c>
      <c r="B11" s="176" t="s">
        <v>102</v>
      </c>
      <c r="C11" s="182" t="s">
        <v>103</v>
      </c>
      <c r="D11" s="177" t="s">
        <v>95</v>
      </c>
      <c r="E11" s="178">
        <v>1</v>
      </c>
      <c r="F11" s="179">
        <v>16022983.02</v>
      </c>
      <c r="G11" s="180">
        <f>ROUND(E11*F11,2)</f>
        <v>16022983.02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19387809.4542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96</v>
      </c>
      <c r="T11" s="158" t="s">
        <v>97</v>
      </c>
      <c r="U11" s="158">
        <v>0</v>
      </c>
      <c r="V11" s="158">
        <f>ROUND(E11*U11,2)</f>
        <v>0</v>
      </c>
      <c r="W11" s="158"/>
      <c r="X11" s="158" t="s">
        <v>98</v>
      </c>
      <c r="Y11" s="158" t="s">
        <v>99</v>
      </c>
      <c r="Z11" s="150"/>
      <c r="AA11" s="150"/>
      <c r="AB11" s="150"/>
      <c r="AC11" s="150"/>
      <c r="AD11" s="150"/>
      <c r="AE11" s="150"/>
      <c r="AF11" s="150"/>
      <c r="AG11" s="150" t="s">
        <v>100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2" t="s">
        <v>92</v>
      </c>
      <c r="B12" s="163" t="s">
        <v>62</v>
      </c>
      <c r="C12" s="181" t="s">
        <v>63</v>
      </c>
      <c r="D12" s="164"/>
      <c r="E12" s="165"/>
      <c r="F12" s="166"/>
      <c r="G12" s="167">
        <f>SUMIF(AG13:AG19,"&lt;&gt;NOR",G13:G19)</f>
        <v>8552385.9900000002</v>
      </c>
      <c r="H12" s="161"/>
      <c r="I12" s="161">
        <f>SUM(I13:I19)</f>
        <v>0</v>
      </c>
      <c r="J12" s="161"/>
      <c r="K12" s="161">
        <f>SUM(K13:K19)</f>
        <v>0</v>
      </c>
      <c r="L12" s="161"/>
      <c r="M12" s="161">
        <f>SUM(M13:M19)</f>
        <v>10348387.047899999</v>
      </c>
      <c r="N12" s="160"/>
      <c r="O12" s="160">
        <f>SUM(O13:O19)</f>
        <v>0</v>
      </c>
      <c r="P12" s="160"/>
      <c r="Q12" s="160">
        <f>SUM(Q13:Q19)</f>
        <v>0</v>
      </c>
      <c r="R12" s="161"/>
      <c r="S12" s="161"/>
      <c r="T12" s="161"/>
      <c r="U12" s="161"/>
      <c r="V12" s="161">
        <f>SUM(V13:V19)</f>
        <v>0</v>
      </c>
      <c r="W12" s="161"/>
      <c r="X12" s="161"/>
      <c r="Y12" s="161"/>
      <c r="AG12" t="s">
        <v>93</v>
      </c>
    </row>
    <row r="13" spans="1:60" outlineLevel="1" x14ac:dyDescent="0.2">
      <c r="A13" s="175">
        <v>4</v>
      </c>
      <c r="B13" s="176" t="s">
        <v>104</v>
      </c>
      <c r="C13" s="182" t="s">
        <v>105</v>
      </c>
      <c r="D13" s="177" t="s">
        <v>95</v>
      </c>
      <c r="E13" s="178">
        <v>1</v>
      </c>
      <c r="F13" s="179">
        <v>1893915.4</v>
      </c>
      <c r="G13" s="180">
        <f t="shared" ref="G13:G19" si="0">ROUND(E13*F13,2)</f>
        <v>1893915.4</v>
      </c>
      <c r="H13" s="159"/>
      <c r="I13" s="158">
        <f t="shared" ref="I13:I19" si="1">ROUND(E13*H13,2)</f>
        <v>0</v>
      </c>
      <c r="J13" s="159"/>
      <c r="K13" s="158">
        <f t="shared" ref="K13:K19" si="2">ROUND(E13*J13,2)</f>
        <v>0</v>
      </c>
      <c r="L13" s="158">
        <v>21</v>
      </c>
      <c r="M13" s="158">
        <f t="shared" ref="M13:M19" si="3">G13*(1+L13/100)</f>
        <v>2291637.6339999996</v>
      </c>
      <c r="N13" s="157">
        <v>0</v>
      </c>
      <c r="O13" s="157">
        <f t="shared" ref="O13:O19" si="4">ROUND(E13*N13,2)</f>
        <v>0</v>
      </c>
      <c r="P13" s="157">
        <v>0</v>
      </c>
      <c r="Q13" s="157">
        <f t="shared" ref="Q13:Q19" si="5">ROUND(E13*P13,2)</f>
        <v>0</v>
      </c>
      <c r="R13" s="158"/>
      <c r="S13" s="158" t="s">
        <v>96</v>
      </c>
      <c r="T13" s="158" t="s">
        <v>97</v>
      </c>
      <c r="U13" s="158">
        <v>0</v>
      </c>
      <c r="V13" s="158">
        <f t="shared" ref="V13:V19" si="6">ROUND(E13*U13,2)</f>
        <v>0</v>
      </c>
      <c r="W13" s="158"/>
      <c r="X13" s="158" t="s">
        <v>98</v>
      </c>
      <c r="Y13" s="158" t="s">
        <v>99</v>
      </c>
      <c r="Z13" s="150"/>
      <c r="AA13" s="150"/>
      <c r="AB13" s="150"/>
      <c r="AC13" s="150"/>
      <c r="AD13" s="150"/>
      <c r="AE13" s="150"/>
      <c r="AF13" s="150"/>
      <c r="AG13" s="150" t="s">
        <v>100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5">
        <v>5</v>
      </c>
      <c r="B14" s="176" t="s">
        <v>106</v>
      </c>
      <c r="C14" s="182" t="s">
        <v>107</v>
      </c>
      <c r="D14" s="177" t="s">
        <v>95</v>
      </c>
      <c r="E14" s="178">
        <v>1</v>
      </c>
      <c r="F14" s="179">
        <v>1934027</v>
      </c>
      <c r="G14" s="180">
        <f t="shared" si="0"/>
        <v>1934027</v>
      </c>
      <c r="H14" s="159"/>
      <c r="I14" s="158">
        <f t="shared" si="1"/>
        <v>0</v>
      </c>
      <c r="J14" s="159"/>
      <c r="K14" s="158">
        <f t="shared" si="2"/>
        <v>0</v>
      </c>
      <c r="L14" s="158">
        <v>21</v>
      </c>
      <c r="M14" s="158">
        <f t="shared" si="3"/>
        <v>2340172.67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8"/>
      <c r="S14" s="158" t="s">
        <v>96</v>
      </c>
      <c r="T14" s="158" t="s">
        <v>97</v>
      </c>
      <c r="U14" s="158">
        <v>0</v>
      </c>
      <c r="V14" s="158">
        <f t="shared" si="6"/>
        <v>0</v>
      </c>
      <c r="W14" s="158"/>
      <c r="X14" s="158" t="s">
        <v>98</v>
      </c>
      <c r="Y14" s="158" t="s">
        <v>99</v>
      </c>
      <c r="Z14" s="150"/>
      <c r="AA14" s="150"/>
      <c r="AB14" s="150"/>
      <c r="AC14" s="150"/>
      <c r="AD14" s="150"/>
      <c r="AE14" s="150"/>
      <c r="AF14" s="150"/>
      <c r="AG14" s="150" t="s">
        <v>100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75">
        <v>6</v>
      </c>
      <c r="B15" s="176" t="s">
        <v>108</v>
      </c>
      <c r="C15" s="182" t="s">
        <v>109</v>
      </c>
      <c r="D15" s="177" t="s">
        <v>95</v>
      </c>
      <c r="E15" s="178">
        <v>1</v>
      </c>
      <c r="F15" s="179">
        <v>1874279.25</v>
      </c>
      <c r="G15" s="180">
        <f t="shared" si="0"/>
        <v>1874279.25</v>
      </c>
      <c r="H15" s="159"/>
      <c r="I15" s="158">
        <f t="shared" si="1"/>
        <v>0</v>
      </c>
      <c r="J15" s="159"/>
      <c r="K15" s="158">
        <f t="shared" si="2"/>
        <v>0</v>
      </c>
      <c r="L15" s="158">
        <v>21</v>
      </c>
      <c r="M15" s="158">
        <f t="shared" si="3"/>
        <v>2267877.8925000001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8"/>
      <c r="S15" s="158" t="s">
        <v>96</v>
      </c>
      <c r="T15" s="158" t="s">
        <v>97</v>
      </c>
      <c r="U15" s="158">
        <v>0</v>
      </c>
      <c r="V15" s="158">
        <f t="shared" si="6"/>
        <v>0</v>
      </c>
      <c r="W15" s="158"/>
      <c r="X15" s="158" t="s">
        <v>98</v>
      </c>
      <c r="Y15" s="158" t="s">
        <v>99</v>
      </c>
      <c r="Z15" s="150"/>
      <c r="AA15" s="150"/>
      <c r="AB15" s="150"/>
      <c r="AC15" s="150"/>
      <c r="AD15" s="150"/>
      <c r="AE15" s="150"/>
      <c r="AF15" s="150"/>
      <c r="AG15" s="150" t="s">
        <v>100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5">
        <v>7</v>
      </c>
      <c r="B16" s="176" t="s">
        <v>110</v>
      </c>
      <c r="C16" s="182" t="s">
        <v>111</v>
      </c>
      <c r="D16" s="177" t="s">
        <v>95</v>
      </c>
      <c r="E16" s="178">
        <v>1</v>
      </c>
      <c r="F16" s="179">
        <v>961057</v>
      </c>
      <c r="G16" s="180">
        <f t="shared" si="0"/>
        <v>961057</v>
      </c>
      <c r="H16" s="159"/>
      <c r="I16" s="158">
        <f t="shared" si="1"/>
        <v>0</v>
      </c>
      <c r="J16" s="159"/>
      <c r="K16" s="158">
        <f t="shared" si="2"/>
        <v>0</v>
      </c>
      <c r="L16" s="158">
        <v>21</v>
      </c>
      <c r="M16" s="158">
        <f t="shared" si="3"/>
        <v>1162878.97</v>
      </c>
      <c r="N16" s="157">
        <v>0</v>
      </c>
      <c r="O16" s="157">
        <f t="shared" si="4"/>
        <v>0</v>
      </c>
      <c r="P16" s="157">
        <v>0</v>
      </c>
      <c r="Q16" s="157">
        <f t="shared" si="5"/>
        <v>0</v>
      </c>
      <c r="R16" s="158"/>
      <c r="S16" s="158" t="s">
        <v>96</v>
      </c>
      <c r="T16" s="158" t="s">
        <v>97</v>
      </c>
      <c r="U16" s="158">
        <v>0</v>
      </c>
      <c r="V16" s="158">
        <f t="shared" si="6"/>
        <v>0</v>
      </c>
      <c r="W16" s="158"/>
      <c r="X16" s="158" t="s">
        <v>98</v>
      </c>
      <c r="Y16" s="158" t="s">
        <v>99</v>
      </c>
      <c r="Z16" s="150"/>
      <c r="AA16" s="150"/>
      <c r="AB16" s="150"/>
      <c r="AC16" s="150"/>
      <c r="AD16" s="150"/>
      <c r="AE16" s="150"/>
      <c r="AF16" s="150"/>
      <c r="AG16" s="150" t="s">
        <v>100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75">
        <v>8</v>
      </c>
      <c r="B17" s="176" t="s">
        <v>112</v>
      </c>
      <c r="C17" s="182" t="s">
        <v>113</v>
      </c>
      <c r="D17" s="177" t="s">
        <v>95</v>
      </c>
      <c r="E17" s="178">
        <v>1</v>
      </c>
      <c r="F17" s="179">
        <v>637693.80000000005</v>
      </c>
      <c r="G17" s="180">
        <f t="shared" si="0"/>
        <v>637693.80000000005</v>
      </c>
      <c r="H17" s="159"/>
      <c r="I17" s="158">
        <f t="shared" si="1"/>
        <v>0</v>
      </c>
      <c r="J17" s="159"/>
      <c r="K17" s="158">
        <f t="shared" si="2"/>
        <v>0</v>
      </c>
      <c r="L17" s="158">
        <v>21</v>
      </c>
      <c r="M17" s="158">
        <f t="shared" si="3"/>
        <v>771609.49800000002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8"/>
      <c r="S17" s="158" t="s">
        <v>96</v>
      </c>
      <c r="T17" s="158" t="s">
        <v>97</v>
      </c>
      <c r="U17" s="158">
        <v>0</v>
      </c>
      <c r="V17" s="158">
        <f t="shared" si="6"/>
        <v>0</v>
      </c>
      <c r="W17" s="158"/>
      <c r="X17" s="158" t="s">
        <v>98</v>
      </c>
      <c r="Y17" s="158" t="s">
        <v>99</v>
      </c>
      <c r="Z17" s="150"/>
      <c r="AA17" s="150"/>
      <c r="AB17" s="150"/>
      <c r="AC17" s="150"/>
      <c r="AD17" s="150"/>
      <c r="AE17" s="150"/>
      <c r="AF17" s="150"/>
      <c r="AG17" s="150" t="s">
        <v>100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5">
        <v>9</v>
      </c>
      <c r="B18" s="176" t="s">
        <v>114</v>
      </c>
      <c r="C18" s="182" t="s">
        <v>115</v>
      </c>
      <c r="D18" s="177" t="s">
        <v>95</v>
      </c>
      <c r="E18" s="178">
        <v>1</v>
      </c>
      <c r="F18" s="179">
        <v>618957.19999999995</v>
      </c>
      <c r="G18" s="180">
        <f t="shared" si="0"/>
        <v>618957.19999999995</v>
      </c>
      <c r="H18" s="159"/>
      <c r="I18" s="158">
        <f t="shared" si="1"/>
        <v>0</v>
      </c>
      <c r="J18" s="159"/>
      <c r="K18" s="158">
        <f t="shared" si="2"/>
        <v>0</v>
      </c>
      <c r="L18" s="158">
        <v>21</v>
      </c>
      <c r="M18" s="158">
        <f t="shared" si="3"/>
        <v>748938.21199999994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8"/>
      <c r="S18" s="158" t="s">
        <v>96</v>
      </c>
      <c r="T18" s="158" t="s">
        <v>97</v>
      </c>
      <c r="U18" s="158">
        <v>0</v>
      </c>
      <c r="V18" s="158">
        <f t="shared" si="6"/>
        <v>0</v>
      </c>
      <c r="W18" s="158"/>
      <c r="X18" s="158" t="s">
        <v>98</v>
      </c>
      <c r="Y18" s="158" t="s">
        <v>99</v>
      </c>
      <c r="Z18" s="150"/>
      <c r="AA18" s="150"/>
      <c r="AB18" s="150"/>
      <c r="AC18" s="150"/>
      <c r="AD18" s="150"/>
      <c r="AE18" s="150"/>
      <c r="AF18" s="150"/>
      <c r="AG18" s="150" t="s">
        <v>100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10</v>
      </c>
      <c r="B19" s="170" t="s">
        <v>116</v>
      </c>
      <c r="C19" s="183" t="s">
        <v>117</v>
      </c>
      <c r="D19" s="171" t="s">
        <v>95</v>
      </c>
      <c r="E19" s="172">
        <v>1</v>
      </c>
      <c r="F19" s="173">
        <v>632456.34</v>
      </c>
      <c r="G19" s="174">
        <f t="shared" si="0"/>
        <v>632456.34</v>
      </c>
      <c r="H19" s="159"/>
      <c r="I19" s="158">
        <f t="shared" si="1"/>
        <v>0</v>
      </c>
      <c r="J19" s="159"/>
      <c r="K19" s="158">
        <f t="shared" si="2"/>
        <v>0</v>
      </c>
      <c r="L19" s="158">
        <v>21</v>
      </c>
      <c r="M19" s="158">
        <f t="shared" si="3"/>
        <v>765272.17139999999</v>
      </c>
      <c r="N19" s="157">
        <v>0</v>
      </c>
      <c r="O19" s="157">
        <f t="shared" si="4"/>
        <v>0</v>
      </c>
      <c r="P19" s="157">
        <v>0</v>
      </c>
      <c r="Q19" s="157">
        <f t="shared" si="5"/>
        <v>0</v>
      </c>
      <c r="R19" s="158"/>
      <c r="S19" s="158" t="s">
        <v>96</v>
      </c>
      <c r="T19" s="158" t="s">
        <v>97</v>
      </c>
      <c r="U19" s="158">
        <v>0</v>
      </c>
      <c r="V19" s="158">
        <f t="shared" si="6"/>
        <v>0</v>
      </c>
      <c r="W19" s="158"/>
      <c r="X19" s="158" t="s">
        <v>98</v>
      </c>
      <c r="Y19" s="158" t="s">
        <v>99</v>
      </c>
      <c r="Z19" s="150"/>
      <c r="AA19" s="150"/>
      <c r="AB19" s="150"/>
      <c r="AC19" s="150"/>
      <c r="AD19" s="150"/>
      <c r="AE19" s="150"/>
      <c r="AF19" s="150"/>
      <c r="AG19" s="150" t="s">
        <v>100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3"/>
      <c r="B20" s="4"/>
      <c r="C20" s="184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78</v>
      </c>
    </row>
    <row r="21" spans="1:60" x14ac:dyDescent="0.2">
      <c r="A21" s="153"/>
      <c r="B21" s="154" t="s">
        <v>30</v>
      </c>
      <c r="C21" s="185"/>
      <c r="D21" s="155"/>
      <c r="E21" s="156"/>
      <c r="F21" s="156"/>
      <c r="G21" s="168">
        <f>G8+G12</f>
        <v>32991620.369999997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32991620.369999997</v>
      </c>
      <c r="AG21" t="s">
        <v>118</v>
      </c>
    </row>
    <row r="22" spans="1:60" x14ac:dyDescent="0.2">
      <c r="A22" s="3"/>
      <c r="B22" s="4"/>
      <c r="C22" s="184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">
      <c r="A23" s="3"/>
      <c r="B23" s="4"/>
      <c r="C23" s="184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2">
      <c r="A24" s="263" t="s">
        <v>119</v>
      </c>
      <c r="B24" s="263"/>
      <c r="C24" s="264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244"/>
      <c r="B25" s="245"/>
      <c r="C25" s="246"/>
      <c r="D25" s="245"/>
      <c r="E25" s="245"/>
      <c r="F25" s="245"/>
      <c r="G25" s="24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G25" t="s">
        <v>120</v>
      </c>
    </row>
    <row r="26" spans="1:60" x14ac:dyDescent="0.2">
      <c r="A26" s="248"/>
      <c r="B26" s="249"/>
      <c r="C26" s="250"/>
      <c r="D26" s="249"/>
      <c r="E26" s="249"/>
      <c r="F26" s="249"/>
      <c r="G26" s="25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48"/>
      <c r="B27" s="249"/>
      <c r="C27" s="250"/>
      <c r="D27" s="249"/>
      <c r="E27" s="249"/>
      <c r="F27" s="249"/>
      <c r="G27" s="25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248"/>
      <c r="B28" s="249"/>
      <c r="C28" s="250"/>
      <c r="D28" s="249"/>
      <c r="E28" s="249"/>
      <c r="F28" s="249"/>
      <c r="G28" s="25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252"/>
      <c r="B29" s="253"/>
      <c r="C29" s="254"/>
      <c r="D29" s="253"/>
      <c r="E29" s="253"/>
      <c r="F29" s="253"/>
      <c r="G29" s="25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3"/>
      <c r="B30" s="4"/>
      <c r="C30" s="184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C31" s="186"/>
      <c r="D31" s="10"/>
      <c r="AG31" t="s">
        <v>121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4DC513-5438-4ED5-BFEB-4E61D14BB934}"/>
</file>

<file path=customXml/itemProps2.xml><?xml version="1.0" encoding="utf-8"?>
<ds:datastoreItem xmlns:ds="http://schemas.openxmlformats.org/officeDocument/2006/customXml" ds:itemID="{BB42F3CC-BFC5-4F95-95BC-A6AD8DCFD9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Zdena</cp:lastModifiedBy>
  <cp:lastPrinted>2024-07-09T10:03:08Z</cp:lastPrinted>
  <dcterms:created xsi:type="dcterms:W3CDTF">2009-04-08T07:15:50Z</dcterms:created>
  <dcterms:modified xsi:type="dcterms:W3CDTF">2024-07-10T11:58:03Z</dcterms:modified>
</cp:coreProperties>
</file>